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CASE_STUDY_SOURCES" sheetId="2" state="visible" r:id="rId2"/>
    <sheet name="HARVEY_GEO_STATS" sheetId="3" state="visible" r:id="rId3"/>
    <sheet name="EIGHTH_STREAM_MODEL" sheetId="4" state="visible" r:id="rId4"/>
    <sheet name="YEAR1_MONTHLY_MODEL" sheetId="5" state="visible" r:id="rId5"/>
    <sheet name="FIVE_YEAR_DSCR" sheetId="6" state="visible" r:id="rId6"/>
    <sheet name="DSCR_SENSITIVITY" sheetId="7" state="visible" r:id="rId7"/>
    <sheet name="SOURCE_QUOTES" sheetId="8" state="visible" r:id="rId8"/>
  </sheets>
  <definedNames>
    <definedName name="_xlnm._FilterDatabase" localSheetId="1" hidden="1">'CASE_STUDY_SOURCES'!$A$1:$I$5</definedName>
    <definedName name="_xlnm._FilterDatabase" localSheetId="2" hidden="1">'HARVEY_GEO_STATS'!$A$1:$D$11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0x"/>
    <numFmt numFmtId="166" formatCode="0.0%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1A150C"/>
        <bgColor rgb="001A150C"/>
      </patternFill>
    </fill>
    <fill>
      <patternFill patternType="solid">
        <fgColor rgb="00F7F1E6"/>
        <bgColor rgb="00F7F1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4" fillId="0" borderId="0" pivotButton="0" quotePrefix="0" xfId="0"/>
    <xf numFmtId="9" fontId="0" fillId="0" borderId="0" pivotButton="0" quotePrefix="0" xfId="0"/>
    <xf numFmtId="164" fontId="4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9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MIRAGE LENDER APPENDIX WORKBOOK</t>
        </is>
      </c>
    </row>
    <row r="2">
      <c r="A2" s="2" t="inlineStr">
        <is>
          <t>1705 Manhattan Blvd, Harvey, LA 70058 · $5,000,000 SBA 7(a) framework</t>
        </is>
      </c>
    </row>
    <row r="3">
      <c r="A3" s="2" t="inlineStr">
        <is>
          <t>Purpose: lender appendix to support case studies, local stats, 8th stream model, and DSCR sensitivities.</t>
        </is>
      </c>
    </row>
    <row r="4">
      <c r="A4" s="2" t="n"/>
    </row>
    <row r="5">
      <c r="A5" s="2" t="inlineStr">
        <is>
          <t>What this workbook includes:</t>
        </is>
      </c>
    </row>
    <row r="6">
      <c r="A6" s="2" t="inlineStr">
        <is>
          <t>• 1) Case-study source table (public benchmarks + direct URLs)</t>
        </is>
      </c>
    </row>
    <row r="7">
      <c r="A7" s="2" t="inlineStr">
        <is>
          <t>• 2) Harvey geo/stats sheet (distance, drive-time, corridor context, tourism)</t>
        </is>
      </c>
    </row>
    <row r="8">
      <c r="A8" s="2" t="inlineStr">
        <is>
          <t>• 3) 8th-stream economics (systems/content/licensing as upside only)</t>
        </is>
      </c>
    </row>
    <row r="9">
      <c r="A9" s="2" t="inlineStr">
        <is>
          <t>• 4) DSCR sensitivity tabs tied to debt-service assumptions</t>
        </is>
      </c>
    </row>
    <row r="10">
      <c r="A10" s="2" t="n"/>
    </row>
    <row r="11">
      <c r="A11" s="2" t="n"/>
    </row>
    <row r="12">
      <c r="A12" s="2" t="inlineStr">
        <is>
          <t>Important guardrails:</t>
        </is>
      </c>
    </row>
    <row r="13">
      <c r="A13" s="2" t="inlineStr">
        <is>
          <t>• No guarantee of SBA approval. Lender underwrites creditworthiness and repayment.</t>
        </is>
      </c>
    </row>
    <row r="14">
      <c r="A14" s="2" t="inlineStr">
        <is>
          <t>• Base repayment case excludes speculative licensing/franchise revenue.</t>
        </is>
      </c>
    </row>
    <row r="15">
      <c r="A15" s="2" t="inlineStr">
        <is>
          <t>• Case studies are market-proof examples, not direct one-to-one comps.</t>
        </is>
      </c>
    </row>
    <row r="16">
      <c r="A16" s="2" t="inlineStr">
        <is>
          <t>• Replace assumptions with actual bids, quotes, and lender terms before filing.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24" customWidth="1" min="3" max="3"/>
    <col width="22" customWidth="1" min="4" max="4"/>
    <col width="16" customWidth="1" min="5" max="5"/>
    <col width="44" customWidth="1" min="6" max="6"/>
    <col width="52" customWidth="1" min="7" max="7"/>
    <col width="52" customWidth="1" min="8" max="8"/>
    <col width="34" customWidth="1" min="9" max="9"/>
  </cols>
  <sheetData>
    <row r="1">
      <c r="A1" s="3" t="inlineStr">
        <is>
          <t>Concept</t>
        </is>
      </c>
      <c r="B1" s="3" t="inlineStr">
        <is>
          <t>Company</t>
        </is>
      </c>
      <c r="C1" s="3" t="inlineStr">
        <is>
          <t>Metric</t>
        </is>
      </c>
      <c r="D1" s="3" t="inlineStr">
        <is>
          <t>Period</t>
        </is>
      </c>
      <c r="E1" s="3" t="inlineStr">
        <is>
          <t>Value</t>
        </is>
      </c>
      <c r="F1" s="3" t="inlineStr">
        <is>
          <t>Why it matters to Mirage</t>
        </is>
      </c>
      <c r="G1" s="3" t="inlineStr">
        <is>
          <t>Primary Source URL</t>
        </is>
      </c>
      <c r="H1" s="3" t="inlineStr">
        <is>
          <t>Secondary Source URL</t>
        </is>
      </c>
      <c r="I1" s="3" t="inlineStr">
        <is>
          <t>Notes</t>
        </is>
      </c>
    </row>
    <row r="2">
      <c r="A2" t="inlineStr">
        <is>
          <t>Eat+Drink+Play model</t>
        </is>
      </c>
      <c r="B2" t="inlineStr">
        <is>
          <t>Dave &amp; Buster's</t>
        </is>
      </c>
      <c r="C2" t="inlineStr">
        <is>
          <t>Total revenue</t>
        </is>
      </c>
      <c r="D2" t="inlineStr">
        <is>
          <t>FY2024 (ended Feb 4, 2025)</t>
        </is>
      </c>
      <c r="E2" s="4" t="inlineStr">
        <is>
          <t>2,132,700,000</t>
        </is>
      </c>
      <c r="F2" t="inlineStr">
        <is>
          <t>Proves integrated entertainment + F&amp;B can scale as one operating model</t>
        </is>
      </c>
      <c r="G2" t="inlineStr">
        <is>
          <t>https://ir.daveandbusters.com/news-releases/news-release-details/dave-busters-reports-fourth-quarter-and-fiscal-year-end-2024</t>
        </is>
      </c>
      <c r="H2" t="inlineStr">
        <is>
          <t>https://www.sec.gov/Archives/edgar/data/1525769/000152576925000019/play-20240204x10k.htm</t>
        </is>
      </c>
      <c r="I2" t="inlineStr">
        <is>
          <t>Entertainment mix and F&amp;B split reported publicly.</t>
        </is>
      </c>
    </row>
    <row r="3">
      <c r="A3" t="inlineStr">
        <is>
          <t>Eat+Drink+Play model</t>
        </is>
      </c>
      <c r="B3" t="inlineStr">
        <is>
          <t>Dave &amp; Buster's</t>
        </is>
      </c>
      <c r="C3" t="inlineStr">
        <is>
          <t>Entertainment revenue</t>
        </is>
      </c>
      <c r="D3" t="inlineStr">
        <is>
          <t>FY2024</t>
        </is>
      </c>
      <c r="E3" s="4" t="inlineStr">
        <is>
          <t>1,391,000,000</t>
        </is>
      </c>
      <c r="F3" t="inlineStr">
        <is>
          <t>Entertainment can be the majority mix while F&amp;B remains meaningful</t>
        </is>
      </c>
      <c r="G3" t="inlineStr"/>
      <c r="H3" t="inlineStr"/>
      <c r="I3" t="inlineStr">
        <is>
          <t>65.2% entertainment / 34.8% F&amp;B in release tables.</t>
        </is>
      </c>
    </row>
    <row r="4">
      <c r="A4" t="inlineStr">
        <is>
          <t>Tech-enabled social entertainment</t>
        </is>
      </c>
      <c r="B4" t="inlineStr">
        <is>
          <t>Topgolf segment (Topgolf Callaway Brands)</t>
        </is>
      </c>
      <c r="C4" t="inlineStr">
        <is>
          <t>Topgolf segment revenue</t>
        </is>
      </c>
      <c r="D4" t="inlineStr">
        <is>
          <t>FY2024</t>
        </is>
      </c>
      <c r="E4" s="4" t="inlineStr">
        <is>
          <t>1,809,400,000</t>
        </is>
      </c>
      <c r="F4" t="inlineStr">
        <is>
          <t>Venue play + events + F&amp;B supports recurring spend architecture</t>
        </is>
      </c>
      <c r="G4" t="inlineStr">
        <is>
          <t>https://www.sec.gov/Archives/edgar/data/837465/000083746525000016/earningsreleaseq42024.htm</t>
        </is>
      </c>
      <c r="H4" t="inlineStr">
        <is>
          <t>https://www.sec.gov/ixviewer/ix.html?doc=/Archives/edgar/data/837465/000083746525000015/modg-20241231.htm</t>
        </is>
      </c>
      <c r="I4" t="inlineStr">
        <is>
          <t>Shows large-scale demand for participatory social entertainment.</t>
        </is>
      </c>
    </row>
    <row r="5">
      <c r="A5" t="inlineStr">
        <is>
          <t>Destination experiential anchor</t>
        </is>
      </c>
      <c r="B5" t="inlineStr">
        <is>
          <t>Comcast Theme Parks segment</t>
        </is>
      </c>
      <c r="C5" t="inlineStr">
        <is>
          <t>Theme Parks segment revenue</t>
        </is>
      </c>
      <c r="D5" t="inlineStr">
        <is>
          <t>FY2024</t>
        </is>
      </c>
      <c r="E5" s="4" t="inlineStr">
        <is>
          <t>8,615,000,000</t>
        </is>
      </c>
      <c r="F5" t="inlineStr">
        <is>
          <t>Destination experiences monetize across ticket + in-park spend + hotels</t>
        </is>
      </c>
      <c r="G5" t="inlineStr">
        <is>
          <t>https://www.sec.gov/Archives/edgar/data/1166691/000116669125000011/cmcsa-20241231.htm</t>
        </is>
      </c>
      <c r="H5" t="inlineStr">
        <is>
          <t>https://www.cmcsa.com/news-releases/news-release-details/comcast-reports-4th-quarter-2024-results</t>
        </is>
      </c>
      <c r="I5" t="inlineStr">
        <is>
          <t>Reinforces destination-led rather than room-only thesis.</t>
        </is>
      </c>
    </row>
  </sheetData>
  <autoFilter ref="A1:I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58" customWidth="1" min="3" max="3"/>
    <col width="32" customWidth="1" min="4" max="4"/>
  </cols>
  <sheetData>
    <row r="1">
      <c r="A1" s="3" t="inlineStr">
        <is>
          <t>Metric</t>
        </is>
      </c>
      <c r="B1" s="3" t="inlineStr">
        <is>
          <t>Value</t>
        </is>
      </c>
      <c r="C1" s="3" t="inlineStr">
        <is>
          <t>Use in narrative</t>
        </is>
      </c>
      <c r="D1" s="3" t="inlineStr">
        <is>
          <t>Source</t>
        </is>
      </c>
    </row>
    <row r="2">
      <c r="A2" t="inlineStr">
        <is>
          <t>Site address</t>
        </is>
      </c>
      <c r="B2" t="inlineStr">
        <is>
          <t>1705 Manhattan Blvd, Harvey, LA 70058</t>
        </is>
      </c>
      <c r="C2" t="inlineStr">
        <is>
          <t>Anchor location for all underwriting assumptions</t>
        </is>
      </c>
      <c r="D2" t="inlineStr">
        <is>
          <t>Internal site file</t>
        </is>
      </c>
    </row>
    <row r="3">
      <c r="A3" t="inlineStr">
        <is>
          <t>Parcel size</t>
        </is>
      </c>
      <c r="B3" t="inlineStr">
        <is>
          <t>~2.2 acres</t>
        </is>
      </c>
      <c r="C3" t="inlineStr">
        <is>
          <t>Scale and parking/site context</t>
        </is>
      </c>
      <c r="D3" t="inlineStr">
        <is>
          <t>Listing context / site file</t>
        </is>
      </c>
    </row>
    <row r="4">
      <c r="A4" t="inlineStr">
        <is>
          <t>Listing context price</t>
        </is>
      </c>
      <c r="B4" t="inlineStr">
        <is>
          <t>~$500,000</t>
        </is>
      </c>
      <c r="C4" t="inlineStr">
        <is>
          <t>Land control premise in current draft</t>
        </is>
      </c>
      <c r="D4" t="inlineStr">
        <is>
          <t>Listing context (LACDB)</t>
        </is>
      </c>
    </row>
    <row r="5">
      <c r="A5" t="inlineStr">
        <is>
          <t>Traffic count (corridor)</t>
        </is>
      </c>
      <c r="B5" t="inlineStr">
        <is>
          <t>~45,000 vehicles/day</t>
        </is>
      </c>
      <c r="C5" t="inlineStr">
        <is>
          <t>Visibility + pass-by opportunity</t>
        </is>
      </c>
      <c r="D5" t="inlineStr">
        <is>
          <t>Listing context (LACDB)</t>
        </is>
      </c>
    </row>
    <row r="6">
      <c r="A6" t="inlineStr">
        <is>
          <t>Harvey to New Orleans drive distance</t>
        </is>
      </c>
      <c r="B6" t="inlineStr">
        <is>
          <t>~8 miles (driving)</t>
        </is>
      </c>
      <c r="C6" t="inlineStr">
        <is>
          <t>Proximity to metro demand while keeping destination identity</t>
        </is>
      </c>
      <c r="D6" t="inlineStr">
        <is>
          <t>Travelmath / Uber route refs</t>
        </is>
      </c>
    </row>
    <row r="7">
      <c r="A7" t="inlineStr">
        <is>
          <t>Harvey to New Orleans typical drive time</t>
        </is>
      </c>
      <c r="B7" t="inlineStr">
        <is>
          <t>~14 to 22 minutes (traffic dependent)</t>
        </is>
      </c>
      <c r="C7" t="inlineStr">
        <is>
          <t>“Close enough to pull visitors, different enough to be destination”</t>
        </is>
      </c>
      <c r="D7" t="inlineStr">
        <is>
          <t>Travelmath / Uber route refs</t>
        </is>
      </c>
    </row>
    <row r="8">
      <c r="A8" t="inlineStr">
        <is>
          <t>Jefferson Parish visitor spending</t>
        </is>
      </c>
      <c r="B8" t="inlineStr">
        <is>
          <t>~$2.0B (2024)</t>
        </is>
      </c>
      <c r="C8" t="inlineStr">
        <is>
          <t>Tourism demand depth around project</t>
        </is>
      </c>
      <c r="D8" t="inlineStr">
        <is>
          <t>Visit Jefferson Parish</t>
        </is>
      </c>
    </row>
    <row r="9">
      <c r="A9" t="inlineStr">
        <is>
          <t>Jefferson Parish hospitality jobs</t>
        </is>
      </c>
      <c r="B9" t="inlineStr">
        <is>
          <t>~20,780 (2024)</t>
        </is>
      </c>
      <c r="C9" t="inlineStr">
        <is>
          <t>Market labor and sector scale</t>
        </is>
      </c>
      <c r="D9" t="inlineStr">
        <is>
          <t>Visit Jefferson Parish</t>
        </is>
      </c>
    </row>
    <row r="10">
      <c r="A10" t="inlineStr">
        <is>
          <t>Zoning</t>
        </is>
      </c>
      <c r="B10" t="inlineStr">
        <is>
          <t>MU-CD</t>
        </is>
      </c>
      <c r="C10" t="inlineStr">
        <is>
          <t>Use compatibility for hotel/restaurant/amusement</t>
        </is>
      </c>
      <c r="D10" t="inlineStr">
        <is>
          <t>Site file</t>
        </is>
      </c>
    </row>
    <row r="11">
      <c r="A11" t="inlineStr">
        <is>
          <t>Core geographic strategy</t>
        </is>
      </c>
      <c r="B11" t="inlineStr">
        <is>
          <t>New Orleans is the market; Mirage is the destination</t>
        </is>
      </c>
      <c r="C11" t="inlineStr">
        <is>
          <t>Why-drive-past-CBD framing</t>
        </is>
      </c>
      <c r="D11" t="inlineStr">
        <is>
          <t>Mirage lender thesis</t>
        </is>
      </c>
    </row>
  </sheetData>
  <autoFilter ref="A1:D1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18" customWidth="1" min="4" max="4"/>
    <col width="18" customWidth="1" min="5" max="5"/>
    <col width="16" customWidth="1" min="6" max="6"/>
    <col width="16" customWidth="1" min="7" max="7"/>
    <col width="20" customWidth="1" min="8" max="8"/>
  </cols>
  <sheetData>
    <row r="1">
      <c r="A1" s="5" t="inlineStr">
        <is>
          <t>EIGHTH STREAM: MIRAGE SYSTEMS &amp; WORLDS (UPSIDE ONLY)</t>
        </is>
      </c>
    </row>
    <row r="2">
      <c r="A2" s="6" t="inlineStr">
        <is>
          <t>This stream is intentionally excluded from base debt-repayment underwriting.</t>
        </is>
      </c>
    </row>
    <row r="4">
      <c r="A4" s="7" t="inlineStr">
        <is>
          <t>Unit economics assumptions</t>
        </is>
      </c>
    </row>
    <row r="5">
      <c r="A5" t="inlineStr">
        <is>
          <t>Pilot client installs/year (Y1)</t>
        </is>
      </c>
      <c r="B5" t="n">
        <v>2</v>
      </c>
    </row>
    <row r="6">
      <c r="A6" t="inlineStr">
        <is>
          <t>Install fee per client</t>
        </is>
      </c>
      <c r="B6" s="4" t="n">
        <v>120000</v>
      </c>
    </row>
    <row r="7">
      <c r="A7" t="inlineStr">
        <is>
          <t>Annual software/content license per client</t>
        </is>
      </c>
      <c r="B7" s="4" t="n">
        <v>30000</v>
      </c>
    </row>
    <row r="8">
      <c r="A8" t="inlineStr">
        <is>
          <t>Annual support/training per client</t>
        </is>
      </c>
      <c r="B8" s="4" t="n">
        <v>12000</v>
      </c>
    </row>
    <row r="9">
      <c r="A9" t="inlineStr">
        <is>
          <t>Direct cost % on install</t>
        </is>
      </c>
      <c r="B9" s="8" t="n">
        <v>0.45</v>
      </c>
    </row>
    <row r="10">
      <c r="A10" t="inlineStr">
        <is>
          <t>Direct cost % on recurring license/support</t>
        </is>
      </c>
      <c r="B10" s="8" t="n">
        <v>0.25</v>
      </c>
    </row>
    <row r="13">
      <c r="A13" s="7" t="inlineStr">
        <is>
          <t>5-year rollout (illustrative upside model)</t>
        </is>
      </c>
    </row>
    <row r="14">
      <c r="A14" s="3" t="inlineStr">
        <is>
          <t>Year</t>
        </is>
      </c>
      <c r="B14" s="3" t="inlineStr">
        <is>
          <t>New Clients</t>
        </is>
      </c>
      <c r="C14" s="3" t="inlineStr">
        <is>
          <t>Installed Base EOY</t>
        </is>
      </c>
      <c r="D14" s="3" t="inlineStr">
        <is>
          <t>Install Revenue</t>
        </is>
      </c>
      <c r="E14" s="3" t="inlineStr">
        <is>
          <t>Recurring Revenue</t>
        </is>
      </c>
      <c r="F14" s="3" t="inlineStr">
        <is>
          <t>Total Revenue</t>
        </is>
      </c>
      <c r="G14" s="3" t="inlineStr">
        <is>
          <t>Direct Costs</t>
        </is>
      </c>
      <c r="H14" s="3" t="inlineStr">
        <is>
          <t>EBITDA Contribution</t>
        </is>
      </c>
    </row>
    <row r="15">
      <c r="A15" t="inlineStr">
        <is>
          <t>Year 1</t>
        </is>
      </c>
      <c r="B15" t="n">
        <v>2</v>
      </c>
      <c r="C15">
        <f>B15</f>
        <v/>
      </c>
      <c r="D15" s="4">
        <f>B15*$B$6</f>
        <v/>
      </c>
      <c r="E15" s="4">
        <f>C15*($B$7+$B$8)</f>
        <v/>
      </c>
      <c r="F15" s="4">
        <f>D15+E15</f>
        <v/>
      </c>
      <c r="G15" s="4">
        <f>D15*$B$9+E15*$B$10</f>
        <v/>
      </c>
      <c r="H15" s="4">
        <f>F15-G15</f>
        <v/>
      </c>
    </row>
    <row r="16">
      <c r="A16" t="inlineStr">
        <is>
          <t>Year 2</t>
        </is>
      </c>
      <c r="B16" t="n">
        <v>4</v>
      </c>
      <c r="C16">
        <f>C15+B16</f>
        <v/>
      </c>
      <c r="D16" s="4">
        <f>B16*$B$6</f>
        <v/>
      </c>
      <c r="E16" s="4">
        <f>C16*($B$7+$B$8)</f>
        <v/>
      </c>
      <c r="F16" s="4">
        <f>D16+E16</f>
        <v/>
      </c>
      <c r="G16" s="4">
        <f>D16*$B$9+E16*$B$10</f>
        <v/>
      </c>
      <c r="H16" s="4">
        <f>F16-G16</f>
        <v/>
      </c>
    </row>
    <row r="17">
      <c r="A17" t="inlineStr">
        <is>
          <t>Year 3</t>
        </is>
      </c>
      <c r="B17" t="n">
        <v>6</v>
      </c>
      <c r="C17">
        <f>C16+B17</f>
        <v/>
      </c>
      <c r="D17" s="4">
        <f>B17*$B$6</f>
        <v/>
      </c>
      <c r="E17" s="4">
        <f>C17*($B$7+$B$8)</f>
        <v/>
      </c>
      <c r="F17" s="4">
        <f>D17+E17</f>
        <v/>
      </c>
      <c r="G17" s="4">
        <f>D17*$B$9+E17*$B$10</f>
        <v/>
      </c>
      <c r="H17" s="4">
        <f>F17-G17</f>
        <v/>
      </c>
    </row>
    <row r="18">
      <c r="A18" t="inlineStr">
        <is>
          <t>Year 4</t>
        </is>
      </c>
      <c r="B18" t="n">
        <v>8</v>
      </c>
      <c r="C18">
        <f>C17+B18</f>
        <v/>
      </c>
      <c r="D18" s="4">
        <f>B18*$B$6</f>
        <v/>
      </c>
      <c r="E18" s="4">
        <f>C18*($B$7+$B$8)</f>
        <v/>
      </c>
      <c r="F18" s="4">
        <f>D18+E18</f>
        <v/>
      </c>
      <c r="G18" s="4">
        <f>D18*$B$9+E18*$B$10</f>
        <v/>
      </c>
      <c r="H18" s="4">
        <f>F18-G18</f>
        <v/>
      </c>
    </row>
    <row r="19">
      <c r="A19" t="inlineStr">
        <is>
          <t>Year 5</t>
        </is>
      </c>
      <c r="B19" t="n">
        <v>10</v>
      </c>
      <c r="C19">
        <f>C18+B19</f>
        <v/>
      </c>
      <c r="D19" s="4">
        <f>B19*$B$6</f>
        <v/>
      </c>
      <c r="E19" s="4">
        <f>C19*($B$7+$B$8)</f>
        <v/>
      </c>
      <c r="F19" s="4">
        <f>D19+E19</f>
        <v/>
      </c>
      <c r="G19" s="4">
        <f>D19*$B$9+E19*$B$10</f>
        <v/>
      </c>
      <c r="H19" s="4">
        <f>F19-G19</f>
        <v/>
      </c>
    </row>
    <row r="21">
      <c r="A21" s="6" t="inlineStr">
        <is>
          <t>Guardrail: do NOT use this stream in base DSCR or lender repayment until operating proof exists.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</cols>
  <sheetData>
    <row r="1">
      <c r="A1" s="5" t="inlineStr">
        <is>
          <t>YEAR 1 MONTHLY RAMP — TOPLINE + EBITDA FRAMEWORK</t>
        </is>
      </c>
    </row>
    <row r="2">
      <c r="A2" s="6" t="inlineStr">
        <is>
          <t>Built from stabilized annual targets with monthly seasonality ramp. Replace with actual opening calendar and bookings.</t>
        </is>
      </c>
    </row>
    <row r="4">
      <c r="A4" s="3" t="inlineStr">
        <is>
          <t>Department</t>
        </is>
      </c>
      <c r="B4" s="3" t="inlineStr">
        <is>
          <t>Jan</t>
        </is>
      </c>
      <c r="C4" s="3" t="inlineStr">
        <is>
          <t>Feb</t>
        </is>
      </c>
      <c r="D4" s="3" t="inlineStr">
        <is>
          <t>Mar</t>
        </is>
      </c>
      <c r="E4" s="3" t="inlineStr">
        <is>
          <t>Apr</t>
        </is>
      </c>
      <c r="F4" s="3" t="inlineStr">
        <is>
          <t>May</t>
        </is>
      </c>
      <c r="G4" s="3" t="inlineStr">
        <is>
          <t>Jun</t>
        </is>
      </c>
      <c r="H4" s="3" t="inlineStr">
        <is>
          <t>Jul</t>
        </is>
      </c>
      <c r="I4" s="3" t="inlineStr">
        <is>
          <t>Aug</t>
        </is>
      </c>
      <c r="J4" s="3" t="inlineStr">
        <is>
          <t>Sep</t>
        </is>
      </c>
      <c r="K4" s="3" t="inlineStr">
        <is>
          <t>Oct</t>
        </is>
      </c>
      <c r="L4" s="3" t="inlineStr">
        <is>
          <t>Nov</t>
        </is>
      </c>
      <c r="M4" s="3" t="inlineStr">
        <is>
          <t>Dec</t>
        </is>
      </c>
      <c r="N4" s="3" t="inlineStr">
        <is>
          <t>Year 1 Total</t>
        </is>
      </c>
    </row>
    <row r="5">
      <c r="A5" t="inlineStr">
        <is>
          <t>Hotel</t>
        </is>
      </c>
      <c r="B5" s="4" t="n">
        <v>98550</v>
      </c>
      <c r="C5" s="4" t="n">
        <v>106762.5</v>
      </c>
      <c r="D5" s="4" t="n">
        <v>123187.5</v>
      </c>
      <c r="E5" s="4" t="n">
        <v>131400</v>
      </c>
      <c r="F5" s="4" t="n">
        <v>139612.5</v>
      </c>
      <c r="G5" s="4" t="n">
        <v>147825</v>
      </c>
      <c r="H5" s="4" t="n">
        <v>156037.5</v>
      </c>
      <c r="I5" s="4" t="n">
        <v>156037.5</v>
      </c>
      <c r="J5" s="4" t="n">
        <v>139612.5</v>
      </c>
      <c r="K5" s="4" t="n">
        <v>139612.5</v>
      </c>
      <c r="L5" s="4" t="n">
        <v>147825</v>
      </c>
      <c r="M5" s="4" t="n">
        <v>156037.5</v>
      </c>
      <c r="N5" s="4">
        <f>SUM(B5:M5)</f>
        <v/>
      </c>
    </row>
    <row r="6">
      <c r="A6" t="inlineStr">
        <is>
          <t>Restaurant</t>
        </is>
      </c>
      <c r="B6" s="4" t="n">
        <v>87480</v>
      </c>
      <c r="C6" s="4" t="n">
        <v>94770</v>
      </c>
      <c r="D6" s="4" t="n">
        <v>109350</v>
      </c>
      <c r="E6" s="4" t="n">
        <v>116640</v>
      </c>
      <c r="F6" s="4" t="n">
        <v>123930</v>
      </c>
      <c r="G6" s="4" t="n">
        <v>131220</v>
      </c>
      <c r="H6" s="4" t="n">
        <v>138510</v>
      </c>
      <c r="I6" s="4" t="n">
        <v>138510</v>
      </c>
      <c r="J6" s="4" t="n">
        <v>123930</v>
      </c>
      <c r="K6" s="4" t="n">
        <v>123930</v>
      </c>
      <c r="L6" s="4" t="n">
        <v>131220</v>
      </c>
      <c r="M6" s="4" t="n">
        <v>138510</v>
      </c>
      <c r="N6" s="4">
        <f>SUM(B6:M6)</f>
        <v/>
      </c>
    </row>
    <row r="7">
      <c r="A7" t="inlineStr">
        <is>
          <t>VR / Play</t>
        </is>
      </c>
      <c r="B7" s="4" t="n">
        <v>44150.4</v>
      </c>
      <c r="C7" s="4" t="n">
        <v>47829.6</v>
      </c>
      <c r="D7" s="4" t="n">
        <v>55188</v>
      </c>
      <c r="E7" s="4" t="n">
        <v>58867.2</v>
      </c>
      <c r="F7" s="4" t="n">
        <v>62546.4</v>
      </c>
      <c r="G7" s="4" t="n">
        <v>66225.59999999999</v>
      </c>
      <c r="H7" s="4" t="n">
        <v>69904.8</v>
      </c>
      <c r="I7" s="4" t="n">
        <v>69904.8</v>
      </c>
      <c r="J7" s="4" t="n">
        <v>62546.4</v>
      </c>
      <c r="K7" s="4" t="n">
        <v>62546.4</v>
      </c>
      <c r="L7" s="4" t="n">
        <v>66225.59999999999</v>
      </c>
      <c r="M7" s="4" t="n">
        <v>69904.8</v>
      </c>
      <c r="N7" s="4">
        <f>SUM(B7:M7)</f>
        <v/>
      </c>
    </row>
    <row r="8">
      <c r="A8" t="inlineStr">
        <is>
          <t>Beyond Reality</t>
        </is>
      </c>
      <c r="B8" s="4" t="n">
        <v>16200</v>
      </c>
      <c r="C8" s="4" t="n">
        <v>17550</v>
      </c>
      <c r="D8" s="4" t="n">
        <v>20250</v>
      </c>
      <c r="E8" s="4" t="n">
        <v>21600</v>
      </c>
      <c r="F8" s="4" t="n">
        <v>22950</v>
      </c>
      <c r="G8" s="4" t="n">
        <v>24300</v>
      </c>
      <c r="H8" s="4" t="n">
        <v>25650</v>
      </c>
      <c r="I8" s="4" t="n">
        <v>25650</v>
      </c>
      <c r="J8" s="4" t="n">
        <v>22950</v>
      </c>
      <c r="K8" s="4" t="n">
        <v>22950</v>
      </c>
      <c r="L8" s="4" t="n">
        <v>24300</v>
      </c>
      <c r="M8" s="4" t="n">
        <v>25650</v>
      </c>
      <c r="N8" s="4">
        <f>SUM(B8:M8)</f>
        <v/>
      </c>
    </row>
    <row r="9">
      <c r="A9" t="inlineStr">
        <is>
          <t>Fitness / Boxing</t>
        </is>
      </c>
      <c r="B9" s="4" t="n">
        <v>6480</v>
      </c>
      <c r="C9" s="4" t="n">
        <v>7020</v>
      </c>
      <c r="D9" s="4" t="n">
        <v>8100</v>
      </c>
      <c r="E9" s="4" t="n">
        <v>8640</v>
      </c>
      <c r="F9" s="4" t="n">
        <v>9180</v>
      </c>
      <c r="G9" s="4" t="n">
        <v>9720</v>
      </c>
      <c r="H9" s="4" t="n">
        <v>10260</v>
      </c>
      <c r="I9" s="4" t="n">
        <v>10260</v>
      </c>
      <c r="J9" s="4" t="n">
        <v>9180</v>
      </c>
      <c r="K9" s="4" t="n">
        <v>9180</v>
      </c>
      <c r="L9" s="4" t="n">
        <v>9720</v>
      </c>
      <c r="M9" s="4" t="n">
        <v>10260</v>
      </c>
      <c r="N9" s="4">
        <f>SUM(B9:M9)</f>
        <v/>
      </c>
    </row>
    <row r="10">
      <c r="A10" t="inlineStr">
        <is>
          <t>Events</t>
        </is>
      </c>
      <c r="B10" s="4" t="n">
        <v>21600</v>
      </c>
      <c r="C10" s="4" t="n">
        <v>23400</v>
      </c>
      <c r="D10" s="4" t="n">
        <v>27000</v>
      </c>
      <c r="E10" s="4" t="n">
        <v>28800</v>
      </c>
      <c r="F10" s="4" t="n">
        <v>30600</v>
      </c>
      <c r="G10" s="4" t="n">
        <v>32400</v>
      </c>
      <c r="H10" s="4" t="n">
        <v>34200</v>
      </c>
      <c r="I10" s="4" t="n">
        <v>34200</v>
      </c>
      <c r="J10" s="4" t="n">
        <v>30600</v>
      </c>
      <c r="K10" s="4" t="n">
        <v>30600</v>
      </c>
      <c r="L10" s="4" t="n">
        <v>32400</v>
      </c>
      <c r="M10" s="4" t="n">
        <v>34200</v>
      </c>
      <c r="N10" s="4">
        <f>SUM(B10:M10)</f>
        <v/>
      </c>
    </row>
    <row r="11">
      <c r="A11" t="inlineStr">
        <is>
          <t>Packages / Ancillary</t>
        </is>
      </c>
      <c r="B11" s="4" t="n">
        <v>6300</v>
      </c>
      <c r="C11" s="4" t="n">
        <v>6825</v>
      </c>
      <c r="D11" s="4" t="n">
        <v>7875</v>
      </c>
      <c r="E11" s="4" t="n">
        <v>8400</v>
      </c>
      <c r="F11" s="4" t="n">
        <v>8925</v>
      </c>
      <c r="G11" s="4" t="n">
        <v>9450</v>
      </c>
      <c r="H11" s="4" t="n">
        <v>9975</v>
      </c>
      <c r="I11" s="4" t="n">
        <v>9975</v>
      </c>
      <c r="J11" s="4" t="n">
        <v>8925</v>
      </c>
      <c r="K11" s="4" t="n">
        <v>8925</v>
      </c>
      <c r="L11" s="4" t="n">
        <v>9450</v>
      </c>
      <c r="M11" s="4" t="n">
        <v>9975</v>
      </c>
      <c r="N11" s="4">
        <f>SUM(B11:M11)</f>
        <v/>
      </c>
    </row>
    <row r="12">
      <c r="A12" s="7" t="inlineStr">
        <is>
          <t>Total Revenue</t>
        </is>
      </c>
      <c r="B12" s="9">
        <f>SUM(B5:B11)</f>
        <v/>
      </c>
      <c r="C12" s="9">
        <f>SUM(C5:C11)</f>
        <v/>
      </c>
      <c r="D12" s="9">
        <f>SUM(D5:D11)</f>
        <v/>
      </c>
      <c r="E12" s="9">
        <f>SUM(E5:E11)</f>
        <v/>
      </c>
      <c r="F12" s="9">
        <f>SUM(F5:F11)</f>
        <v/>
      </c>
      <c r="G12" s="9">
        <f>SUM(G5:G11)</f>
        <v/>
      </c>
      <c r="H12" s="9">
        <f>SUM(H5:H11)</f>
        <v/>
      </c>
      <c r="I12" s="9">
        <f>SUM(I5:I11)</f>
        <v/>
      </c>
      <c r="J12" s="9">
        <f>SUM(J5:J11)</f>
        <v/>
      </c>
      <c r="K12" s="9">
        <f>SUM(K5:K11)</f>
        <v/>
      </c>
      <c r="L12" s="9">
        <f>SUM(L5:L11)</f>
        <v/>
      </c>
      <c r="M12" s="9">
        <f>SUM(M5:M11)</f>
        <v/>
      </c>
      <c r="N12" s="9">
        <f>SUM(N5:N11)</f>
        <v/>
      </c>
    </row>
    <row r="14">
      <c r="A14" t="inlineStr">
        <is>
          <t>Year 1 EBITDA assumption</t>
        </is>
      </c>
      <c r="B14" s="4" t="n">
        <v>1250000</v>
      </c>
    </row>
    <row r="15">
      <c r="A15" t="inlineStr">
        <is>
          <t>Year 1 debt service assumption</t>
        </is>
      </c>
      <c r="B15" s="4" t="n">
        <v>564000</v>
      </c>
    </row>
    <row r="16">
      <c r="A16" t="inlineStr">
        <is>
          <t>Year 1 DSCR</t>
        </is>
      </c>
      <c r="B16" s="10">
        <f>B14/B15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0" customWidth="1" min="5" max="5"/>
  </cols>
  <sheetData>
    <row r="1">
      <c r="A1" s="5" t="inlineStr">
        <is>
          <t>FIVE-YEAR REVENUE / EBITDA / DSCR</t>
        </is>
      </c>
    </row>
    <row r="3">
      <c r="A3" s="3" t="inlineStr">
        <is>
          <t>Year</t>
        </is>
      </c>
      <c r="B3" s="3" t="inlineStr">
        <is>
          <t>Revenue</t>
        </is>
      </c>
      <c r="C3" s="3" t="inlineStr">
        <is>
          <t>EBITDA</t>
        </is>
      </c>
      <c r="D3" s="3" t="inlineStr">
        <is>
          <t>Debt Service</t>
        </is>
      </c>
      <c r="E3" s="3" t="inlineStr">
        <is>
          <t>DSCR</t>
        </is>
      </c>
    </row>
    <row r="4">
      <c r="A4" t="inlineStr">
        <is>
          <t>Year 1</t>
        </is>
      </c>
      <c r="B4" s="4" t="n">
        <v>4680000</v>
      </c>
      <c r="C4" s="4" t="n">
        <v>1250000</v>
      </c>
      <c r="D4" s="4" t="n">
        <v>564000</v>
      </c>
      <c r="E4" s="10">
        <f>C4/D4</f>
        <v/>
      </c>
    </row>
    <row r="5">
      <c r="A5" t="inlineStr">
        <is>
          <t>Year 2</t>
        </is>
      </c>
      <c r="B5" s="4" t="n">
        <v>5850000</v>
      </c>
      <c r="C5" s="4" t="n">
        <v>1950000</v>
      </c>
      <c r="D5" s="4" t="n">
        <v>564000</v>
      </c>
      <c r="E5" s="10">
        <f>C5/D5</f>
        <v/>
      </c>
    </row>
    <row r="6">
      <c r="A6" t="inlineStr">
        <is>
          <t>Year 3</t>
        </is>
      </c>
      <c r="B6" s="4" t="n">
        <v>7020000</v>
      </c>
      <c r="C6" s="4" t="n">
        <v>2600000</v>
      </c>
      <c r="D6" s="4" t="n">
        <v>564000</v>
      </c>
      <c r="E6" s="10">
        <f>C6/D6</f>
        <v/>
      </c>
    </row>
    <row r="7">
      <c r="A7" t="inlineStr">
        <is>
          <t>Year 4</t>
        </is>
      </c>
      <c r="B7" s="4" t="n">
        <v>7798900</v>
      </c>
      <c r="C7" s="4" t="n">
        <v>3150000</v>
      </c>
      <c r="D7" s="4" t="n">
        <v>564000</v>
      </c>
      <c r="E7" s="10">
        <f>C7/D7</f>
        <v/>
      </c>
    </row>
    <row r="8">
      <c r="A8" t="inlineStr">
        <is>
          <t>Year 5</t>
        </is>
      </c>
      <c r="B8" s="4" t="n">
        <v>8190000</v>
      </c>
      <c r="C8" s="4" t="n">
        <v>3350000</v>
      </c>
      <c r="D8" s="4" t="n">
        <v>564000</v>
      </c>
      <c r="E8" s="10">
        <f>C8/D8</f>
        <v/>
      </c>
    </row>
    <row r="10">
      <c r="A10" s="6" t="inlineStr">
        <is>
          <t>Base repayment case excludes 8th-stream licensing/system revenue.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5" t="inlineStr">
        <is>
          <t>DSCR SENSITIVITY MATRIX (ILLUSTRATIVE)</t>
        </is>
      </c>
    </row>
    <row r="2">
      <c r="A2" t="inlineStr">
        <is>
          <t>Stress around revenue attainment and EBITDA margin using constant debt service.</t>
        </is>
      </c>
    </row>
    <row r="4">
      <c r="A4" t="inlineStr">
        <is>
          <t>Base stabilized revenue</t>
        </is>
      </c>
      <c r="B4" s="4" t="n">
        <v>7798900</v>
      </c>
    </row>
    <row r="5">
      <c r="A5" t="inlineStr">
        <is>
          <t>Base EBITDA margin</t>
        </is>
      </c>
      <c r="B5" s="11">
        <f>3150000/7798900</f>
        <v/>
      </c>
    </row>
    <row r="6">
      <c r="A6" t="inlineStr">
        <is>
          <t>Debt service</t>
        </is>
      </c>
      <c r="B6" s="4" t="n">
        <v>564000</v>
      </c>
    </row>
    <row r="9">
      <c r="A9" s="3" t="inlineStr">
        <is>
          <t>Revenue factor ↓ / Margin factor →</t>
        </is>
      </c>
      <c r="B9" s="12" t="n">
        <v>0.75</v>
      </c>
      <c r="C9" s="12" t="n">
        <v>0.85</v>
      </c>
      <c r="D9" s="12" t="n">
        <v>0.95</v>
      </c>
      <c r="E9" s="12" t="n">
        <v>1</v>
      </c>
      <c r="F9" s="12" t="n">
        <v>1.1</v>
      </c>
    </row>
    <row r="10">
      <c r="A10" s="12" t="n">
        <v>0.7</v>
      </c>
      <c r="B10" s="10">
        <f>($B$4*0.7)*($B$5*0.75)/$B$6</f>
        <v/>
      </c>
      <c r="C10" s="10">
        <f>($B$4*0.7)*($B$5*0.85)/$B$6</f>
        <v/>
      </c>
      <c r="D10" s="10">
        <f>($B$4*0.7)*($B$5*0.95)/$B$6</f>
        <v/>
      </c>
      <c r="E10" s="10">
        <f>($B$4*0.7)*($B$5*1.0)/$B$6</f>
        <v/>
      </c>
      <c r="F10" s="10">
        <f>($B$4*0.7)*($B$5*1.1)/$B$6</f>
        <v/>
      </c>
    </row>
    <row r="11">
      <c r="A11" s="12" t="n">
        <v>0.8</v>
      </c>
      <c r="B11" s="10">
        <f>($B$4*0.8)*($B$5*0.75)/$B$6</f>
        <v/>
      </c>
      <c r="C11" s="10">
        <f>($B$4*0.8)*($B$5*0.85)/$B$6</f>
        <v/>
      </c>
      <c r="D11" s="10">
        <f>($B$4*0.8)*($B$5*0.95)/$B$6</f>
        <v/>
      </c>
      <c r="E11" s="10">
        <f>($B$4*0.8)*($B$5*1.0)/$B$6</f>
        <v/>
      </c>
      <c r="F11" s="10">
        <f>($B$4*0.8)*($B$5*1.1)/$B$6</f>
        <v/>
      </c>
    </row>
    <row r="12">
      <c r="A12" s="12" t="n">
        <v>0.9</v>
      </c>
      <c r="B12" s="10">
        <f>($B$4*0.9)*($B$5*0.75)/$B$6</f>
        <v/>
      </c>
      <c r="C12" s="10">
        <f>($B$4*0.9)*($B$5*0.85)/$B$6</f>
        <v/>
      </c>
      <c r="D12" s="10">
        <f>($B$4*0.9)*($B$5*0.95)/$B$6</f>
        <v/>
      </c>
      <c r="E12" s="10">
        <f>($B$4*0.9)*($B$5*1.0)/$B$6</f>
        <v/>
      </c>
      <c r="F12" s="10">
        <f>($B$4*0.9)*($B$5*1.1)/$B$6</f>
        <v/>
      </c>
    </row>
    <row r="13">
      <c r="A13" s="12" t="n">
        <v>1</v>
      </c>
      <c r="B13" s="10">
        <f>($B$4*1.0)*($B$5*0.75)/$B$6</f>
        <v/>
      </c>
      <c r="C13" s="10">
        <f>($B$4*1.0)*($B$5*0.85)/$B$6</f>
        <v/>
      </c>
      <c r="D13" s="10">
        <f>($B$4*1.0)*($B$5*0.95)/$B$6</f>
        <v/>
      </c>
      <c r="E13" s="10">
        <f>($B$4*1.0)*($B$5*1.0)/$B$6</f>
        <v/>
      </c>
      <c r="F13" s="10">
        <f>($B$4*1.0)*($B$5*1.1)/$B$6</f>
        <v/>
      </c>
    </row>
    <row r="14">
      <c r="A14" s="12" t="n">
        <v>1.1</v>
      </c>
      <c r="B14" s="10">
        <f>($B$4*1.1)*($B$5*0.75)/$B$6</f>
        <v/>
      </c>
      <c r="C14" s="10">
        <f>($B$4*1.1)*($B$5*0.85)/$B$6</f>
        <v/>
      </c>
      <c r="D14" s="10">
        <f>($B$4*1.1)*($B$5*0.95)/$B$6</f>
        <v/>
      </c>
      <c r="E14" s="10">
        <f>($B$4*1.1)*($B$5*1.0)/$B$6</f>
        <v/>
      </c>
      <c r="F14" s="10">
        <f>($B$4*1.1)*($B$5*1.1)/$B$6</f>
        <v/>
      </c>
    </row>
    <row r="17">
      <c r="A17" s="7" t="inlineStr">
        <is>
          <t>Interpretation:</t>
        </is>
      </c>
    </row>
    <row r="18">
      <c r="A18" t="inlineStr">
        <is>
          <t>• Cells &lt;1.25x indicate thin coverage for many lenders.</t>
        </is>
      </c>
    </row>
    <row r="19">
      <c r="A19" t="inlineStr">
        <is>
          <t>• Base scenario sits at revenue factor 100% and margin factor 100%.</t>
        </is>
      </c>
    </row>
    <row r="20">
      <c r="A20" t="inlineStr">
        <is>
          <t>• This is a planning stress tool; lender will run its own sensitivity framework.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4" customWidth="1" min="1" max="1"/>
    <col width="66" customWidth="1" min="2" max="2"/>
    <col width="56" customWidth="1" min="3" max="3"/>
  </cols>
  <sheetData>
    <row r="1">
      <c r="A1" s="3" t="inlineStr">
        <is>
          <t>Topic</t>
        </is>
      </c>
      <c r="B1" s="3" t="inlineStr">
        <is>
          <t>Quote / Data Point</t>
        </is>
      </c>
      <c r="C1" s="3" t="inlineStr">
        <is>
          <t>Source URL</t>
        </is>
      </c>
    </row>
    <row r="2">
      <c r="A2" t="inlineStr">
        <is>
          <t>SBA 7(a) size/uses</t>
        </is>
      </c>
      <c r="B2" t="inlineStr">
        <is>
          <t>Standard 7(a) max loan amount is $5M; uses include real estate, equipment, and working capital.</t>
        </is>
      </c>
      <c r="C2" t="inlineStr">
        <is>
          <t>https://www.sba.gov/funding-programs/loans/7a-loans</t>
        </is>
      </c>
    </row>
    <row r="3">
      <c r="A3" t="inlineStr">
        <is>
          <t>SBA guaranty</t>
        </is>
      </c>
      <c r="B3" t="inlineStr">
        <is>
          <t>For most loans above $150K, SBA guaranty is generally up to 75% (subject to rules).</t>
        </is>
      </c>
      <c r="C3" t="inlineStr">
        <is>
          <t>https://www.sba.gov/funding-programs/loans/7a-loans</t>
        </is>
      </c>
    </row>
    <row r="4">
      <c r="A4" t="inlineStr">
        <is>
          <t>Jefferson tourism</t>
        </is>
      </c>
      <c r="B4" t="inlineStr">
        <is>
          <t>Jefferson Parish reported about $2B visitor spending and 20,780 hospitality jobs (2024).</t>
        </is>
      </c>
      <c r="C4" t="inlineStr">
        <is>
          <t>https://www.visitjeffersonparish.com/</t>
        </is>
      </c>
    </row>
    <row r="5">
      <c r="A5" t="inlineStr">
        <is>
          <t>1705 listing context</t>
        </is>
      </c>
      <c r="B5" t="inlineStr">
        <is>
          <t>Listing context cites ~2.2 acres and ~45,000 vehicles/day corridor exposure.</t>
        </is>
      </c>
      <c r="C5" t="inlineStr">
        <is>
          <t>https://www.lacdb.com/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2026-09-09T15:59:59Z</dcterms:created>
  <dcterms:modified xsi:type="dcterms:W3CDTF">2026-09-09T15:59:59Z</dcterms:modified>
</cp:coreProperties>
</file>